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/>
  <xr:revisionPtr revIDLastSave="109" documentId="11_3D4F55BF84DCCE036F15A6DB9431F45B9AFF0E61" xr6:coauthVersionLast="47" xr6:coauthVersionMax="47" xr10:uidLastSave="{32848323-F02C-429B-95A7-AE0AA0B8506A}"/>
  <bookViews>
    <workbookView xWindow="240" yWindow="105" windowWidth="14805" windowHeight="801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7" i="1"/>
  <c r="G12" i="1"/>
  <c r="G6" i="1"/>
  <c r="D25" i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3" i="1"/>
  <c r="E8" i="1"/>
  <c r="E7" i="1"/>
  <c r="C12" i="1"/>
  <c r="E12" i="1" s="1"/>
  <c r="D9" i="1"/>
  <c r="D21" i="1"/>
  <c r="D27" i="1"/>
  <c r="C6" i="1"/>
  <c r="E6" i="1" s="1"/>
  <c r="E9" i="1" s="1"/>
  <c r="G25" i="1"/>
  <c r="G9" i="1"/>
  <c r="C24" i="1"/>
  <c r="B24" i="1"/>
  <c r="B25" i="1" s="1"/>
  <c r="B17" i="1"/>
  <c r="B16" i="1"/>
  <c r="B15" i="1"/>
  <c r="C14" i="1"/>
  <c r="B13" i="1"/>
  <c r="B21" i="1" s="1"/>
  <c r="C21" i="1"/>
  <c r="B9" i="1"/>
  <c r="B27" i="1" s="1"/>
  <c r="C9" i="1"/>
  <c r="E14" i="1" l="1"/>
  <c r="C25" i="1"/>
  <c r="C27" i="1" s="1"/>
  <c r="E24" i="1"/>
  <c r="E25" i="1" s="1"/>
  <c r="E21" i="1" l="1"/>
  <c r="E27" i="1" s="1"/>
  <c r="E29" i="1" s="1"/>
  <c r="G14" i="1"/>
  <c r="G21" i="1" s="1"/>
  <c r="G27" i="1" s="1"/>
  <c r="G29" i="1" l="1"/>
</calcChain>
</file>

<file path=xl/sharedStrings.xml><?xml version="1.0" encoding="utf-8"?>
<sst xmlns="http://schemas.openxmlformats.org/spreadsheetml/2006/main" count="46" uniqueCount="43">
  <si>
    <t>RUM Skåne</t>
  </si>
  <si>
    <t>Resultatbudget 2026 och 2027, kr</t>
  </si>
  <si>
    <t>(jämfört med resultat 2025)</t>
  </si>
  <si>
    <t>Intäkter</t>
  </si>
  <si>
    <t>Resultat 2025</t>
  </si>
  <si>
    <t>Budget 2026</t>
  </si>
  <si>
    <t>(Separat budget för läger, nettot motsvarar aktivitetsersättningen)</t>
  </si>
  <si>
    <t>Budget 2026 inkl läger</t>
  </si>
  <si>
    <t>Kommentar budget 2026</t>
  </si>
  <si>
    <t>Budget 2027</t>
  </si>
  <si>
    <t>Ökning med ca 5 % jämfört med budget 2026.</t>
  </si>
  <si>
    <t>Bidrag Region Skåne</t>
  </si>
  <si>
    <t>Faktisk tilldelning Regionbidrag</t>
  </si>
  <si>
    <t>Enligt simulering + 80.000 enligt uppdaterad tilldelning 2026</t>
  </si>
  <si>
    <t>Intäkt läger deltagaravgift</t>
  </si>
  <si>
    <t>35 delt x 1.950 kr + konsertfika 100 pers x 50 kr</t>
  </si>
  <si>
    <t>Bidrag övr till läger</t>
  </si>
  <si>
    <t>Crafoordska Stiftelsen m fl</t>
  </si>
  <si>
    <t>Summa intäkter</t>
  </si>
  <si>
    <t>Kostnader</t>
  </si>
  <si>
    <t>Ersättning utlägg aktivitetsdgr</t>
  </si>
  <si>
    <t>Simulering akt.dgr inkl nya föreningar (120 kr/dag) *90% som är förväntat utfall jfm tidigare mönster</t>
  </si>
  <si>
    <t>Lägerkostnad</t>
  </si>
  <si>
    <t>Ungefär samma som 2025 (2 besparingsåtgärder)</t>
  </si>
  <si>
    <t>Adm.avgift RUM</t>
  </si>
  <si>
    <t>Antal medlemmar 2 711 x 15 kr</t>
  </si>
  <si>
    <t>Kostnader styrelsemöten</t>
  </si>
  <si>
    <t>Styrelsemöten och en middag</t>
  </si>
  <si>
    <t>Årsmöte</t>
  </si>
  <si>
    <t>Lokal + förtäring</t>
  </si>
  <si>
    <t>Bankkostnader</t>
  </si>
  <si>
    <t>Ungefär samma som 2025</t>
  </si>
  <si>
    <t>Revision</t>
  </si>
  <si>
    <t>Resekostnader</t>
  </si>
  <si>
    <t xml:space="preserve">Porto </t>
  </si>
  <si>
    <t>Ökning pga fler föreningar</t>
  </si>
  <si>
    <t>Summa kostnader</t>
  </si>
  <si>
    <t>Finansiella poster</t>
  </si>
  <si>
    <t>Ränteposter</t>
  </si>
  <si>
    <t xml:space="preserve">Sparkonto med i snitt 100 tkr x 0,5% </t>
  </si>
  <si>
    <t>Summa finansiella poster</t>
  </si>
  <si>
    <t>Resultat</t>
  </si>
  <si>
    <t>Eget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</si>
</sst>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1" xfId="0" applyFont="1" applyBorder="1"/>
    <xf numFmtId="0" fontId="1" fillId="0" borderId="4" xfId="0" applyFont="1" applyBorder="1"/>
    <xf numFmtId="3" fontId="1" fillId="0" borderId="5" xfId="0" applyNumberFormat="1" applyFont="1" applyBorder="1"/>
    <xf numFmtId="3" fontId="0" fillId="2" borderId="6" xfId="0" applyNumberFormat="1" applyFill="1" applyBorder="1"/>
    <xf numFmtId="0" fontId="1" fillId="0" borderId="8" xfId="0" applyFont="1" applyBorder="1"/>
    <xf numFmtId="0" fontId="1" fillId="0" borderId="5" xfId="0" applyFont="1" applyBorder="1"/>
    <xf numFmtId="0" fontId="5" fillId="0" borderId="11" xfId="0" applyFont="1" applyBorder="1"/>
    <xf numFmtId="0" fontId="1" fillId="0" borderId="12" xfId="0" applyFont="1" applyBorder="1"/>
    <xf numFmtId="3" fontId="0" fillId="2" borderId="10" xfId="0" applyNumberFormat="1" applyFill="1" applyBorder="1"/>
    <xf numFmtId="3" fontId="1" fillId="2" borderId="6" xfId="0" applyNumberFormat="1" applyFont="1" applyFill="1" applyBorder="1"/>
    <xf numFmtId="0" fontId="1" fillId="0" borderId="9" xfId="0" applyFont="1" applyBorder="1"/>
    <xf numFmtId="3" fontId="1" fillId="0" borderId="12" xfId="0" applyNumberFormat="1" applyFont="1" applyBorder="1"/>
    <xf numFmtId="0" fontId="1" fillId="0" borderId="11" xfId="0" applyFont="1" applyBorder="1"/>
    <xf numFmtId="3" fontId="0" fillId="0" borderId="5" xfId="0" applyNumberFormat="1" applyBorder="1"/>
    <xf numFmtId="3" fontId="0" fillId="2" borderId="15" xfId="0" applyNumberFormat="1" applyFill="1" applyBorder="1"/>
    <xf numFmtId="0" fontId="5" fillId="0" borderId="16" xfId="0" applyFont="1" applyBorder="1"/>
    <xf numFmtId="3" fontId="8" fillId="0" borderId="17" xfId="0" applyNumberFormat="1" applyFont="1" applyBorder="1"/>
    <xf numFmtId="3" fontId="8" fillId="2" borderId="18" xfId="0" applyNumberFormat="1" applyFont="1" applyFill="1" applyBorder="1"/>
    <xf numFmtId="3" fontId="1" fillId="0" borderId="0" xfId="0" applyNumberFormat="1" applyFont="1"/>
    <xf numFmtId="3" fontId="9" fillId="0" borderId="7" xfId="0" applyNumberFormat="1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3" fontId="1" fillId="0" borderId="7" xfId="0" applyNumberFormat="1" applyFont="1" applyBorder="1"/>
    <xf numFmtId="3" fontId="1" fillId="0" borderId="20" xfId="0" applyNumberFormat="1" applyFont="1" applyBorder="1"/>
    <xf numFmtId="3" fontId="0" fillId="0" borderId="7" xfId="0" applyNumberFormat="1" applyBorder="1"/>
    <xf numFmtId="0" fontId="1" fillId="0" borderId="7" xfId="0" applyFont="1" applyBorder="1"/>
    <xf numFmtId="3" fontId="8" fillId="0" borderId="21" xfId="0" applyNumberFormat="1" applyFont="1" applyBorder="1"/>
    <xf numFmtId="3" fontId="0" fillId="3" borderId="24" xfId="0" applyNumberFormat="1" applyFill="1" applyBorder="1"/>
    <xf numFmtId="3" fontId="0" fillId="3" borderId="0" xfId="0" applyNumberFormat="1" applyFill="1"/>
    <xf numFmtId="3" fontId="0" fillId="3" borderId="13" xfId="0" applyNumberFormat="1" applyFill="1" applyBorder="1"/>
    <xf numFmtId="3" fontId="8" fillId="3" borderId="25" xfId="0" applyNumberFormat="1" applyFont="1" applyFill="1" applyBorder="1"/>
    <xf numFmtId="3" fontId="0" fillId="4" borderId="6" xfId="0" applyNumberFormat="1" applyFill="1" applyBorder="1"/>
    <xf numFmtId="3" fontId="0" fillId="4" borderId="10" xfId="0" applyNumberFormat="1" applyFill="1" applyBorder="1"/>
    <xf numFmtId="3" fontId="1" fillId="4" borderId="6" xfId="0" applyNumberFormat="1" applyFont="1" applyFill="1" applyBorder="1"/>
    <xf numFmtId="3" fontId="0" fillId="4" borderId="15" xfId="0" applyNumberFormat="1" applyFill="1" applyBorder="1"/>
    <xf numFmtId="3" fontId="8" fillId="4" borderId="18" xfId="0" applyNumberFormat="1" applyFont="1" applyFill="1" applyBorder="1"/>
    <xf numFmtId="0" fontId="1" fillId="0" borderId="4" xfId="0" applyFont="1" applyBorder="1" applyAlignment="1"/>
    <xf numFmtId="3" fontId="1" fillId="0" borderId="5" xfId="0" applyNumberFormat="1" applyFont="1" applyBorder="1" applyAlignment="1"/>
    <xf numFmtId="3" fontId="0" fillId="2" borderId="6" xfId="0" applyNumberFormat="1" applyFill="1" applyBorder="1" applyAlignment="1"/>
    <xf numFmtId="3" fontId="0" fillId="4" borderId="6" xfId="0" applyNumberFormat="1" applyFill="1" applyBorder="1" applyAlignment="1"/>
    <xf numFmtId="3" fontId="9" fillId="0" borderId="22" xfId="0" applyNumberFormat="1" applyFont="1" applyBorder="1" applyAlignment="1">
      <alignment wrapText="1"/>
    </xf>
    <xf numFmtId="3" fontId="0" fillId="3" borderId="24" xfId="0" applyNumberFormat="1" applyFill="1" applyBorder="1" applyAlignment="1"/>
    <xf numFmtId="3" fontId="0" fillId="3" borderId="0" xfId="0" applyNumberFormat="1" applyFill="1" applyAlignment="1"/>
    <xf numFmtId="0" fontId="1" fillId="0" borderId="8" xfId="0" applyFont="1" applyBorder="1" applyAlignment="1"/>
    <xf numFmtId="3" fontId="1" fillId="0" borderId="9" xfId="0" applyNumberFormat="1" applyFont="1" applyBorder="1" applyAlignment="1"/>
    <xf numFmtId="3" fontId="6" fillId="2" borderId="10" xfId="0" applyNumberFormat="1" applyFont="1" applyFill="1" applyBorder="1" applyAlignment="1"/>
    <xf numFmtId="3" fontId="6" fillId="4" borderId="10" xfId="0" applyNumberFormat="1" applyFont="1" applyFill="1" applyBorder="1" applyAlignment="1"/>
    <xf numFmtId="3" fontId="7" fillId="3" borderId="0" xfId="0" applyNumberFormat="1" applyFont="1" applyFill="1" applyAlignment="1"/>
    <xf numFmtId="3" fontId="9" fillId="0" borderId="22" xfId="0" applyNumberFormat="1" applyFont="1" applyBorder="1" applyAlignment="1"/>
    <xf numFmtId="3" fontId="9" fillId="0" borderId="7" xfId="0" applyNumberFormat="1" applyFont="1" applyBorder="1" applyAlignment="1"/>
    <xf numFmtId="3" fontId="9" fillId="0" borderId="14" xfId="0" applyNumberFormat="1" applyFont="1" applyBorder="1" applyAlignment="1"/>
    <xf numFmtId="0" fontId="5" fillId="0" borderId="2" xfId="0" applyFont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5" fillId="4" borderId="3" xfId="0" applyFont="1" applyFill="1" applyBorder="1" applyAlignment="1">
      <alignment horizontal="right" wrapText="1"/>
    </xf>
    <xf numFmtId="0" fontId="5" fillId="0" borderId="19" xfId="0" applyFont="1" applyBorder="1" applyAlignment="1">
      <alignment horizontal="left" wrapText="1"/>
    </xf>
    <xf numFmtId="0" fontId="5" fillId="3" borderId="2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J12" sqref="J12"/>
    </sheetView>
  </sheetViews>
  <sheetFormatPr defaultRowHeight="15"/>
  <cols>
    <col min="1" max="1" width="27.5703125" customWidth="1"/>
    <col min="2" max="5" width="22.42578125" customWidth="1"/>
    <col min="6" max="6" width="42.140625" customWidth="1"/>
    <col min="7" max="7" width="29.140625" customWidth="1"/>
    <col min="8" max="8" width="28.42578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/>
      <c r="B2" s="1"/>
      <c r="C2" s="1"/>
      <c r="D2" s="1"/>
      <c r="E2" s="1"/>
      <c r="F2" s="1"/>
      <c r="G2" s="1"/>
    </row>
    <row r="3" spans="1:8" ht="15.75">
      <c r="A3" s="2" t="s">
        <v>1</v>
      </c>
      <c r="B3" s="2"/>
      <c r="C3" s="1"/>
      <c r="D3" s="2"/>
      <c r="E3" s="2"/>
      <c r="F3" s="1"/>
      <c r="G3" s="1"/>
    </row>
    <row r="4" spans="1:8" ht="15.75">
      <c r="A4" s="3" t="s">
        <v>2</v>
      </c>
      <c r="B4" s="2"/>
      <c r="C4" s="1"/>
      <c r="D4" s="3"/>
      <c r="E4" s="2"/>
      <c r="F4" s="1"/>
      <c r="G4" s="4"/>
    </row>
    <row r="5" spans="1:8" ht="45.75">
      <c r="A5" s="5" t="s">
        <v>3</v>
      </c>
      <c r="B5" s="57" t="s">
        <v>4</v>
      </c>
      <c r="C5" s="58" t="s">
        <v>5</v>
      </c>
      <c r="D5" s="58" t="s">
        <v>6</v>
      </c>
      <c r="E5" s="59" t="s">
        <v>7</v>
      </c>
      <c r="F5" s="60" t="s">
        <v>8</v>
      </c>
      <c r="G5" s="61" t="s">
        <v>9</v>
      </c>
      <c r="H5" s="60" t="s">
        <v>10</v>
      </c>
    </row>
    <row r="6" spans="1:8" ht="40.5" customHeight="1">
      <c r="A6" s="42" t="s">
        <v>11</v>
      </c>
      <c r="B6" s="43">
        <v>354198</v>
      </c>
      <c r="C6" s="44">
        <f>367424+80000</f>
        <v>447424</v>
      </c>
      <c r="D6" s="44"/>
      <c r="E6" s="45">
        <f>SUM(C6:D6)</f>
        <v>447424</v>
      </c>
      <c r="F6" s="54" t="s">
        <v>12</v>
      </c>
      <c r="G6" s="47">
        <f>428137+80000</f>
        <v>508137</v>
      </c>
      <c r="H6" s="46" t="s">
        <v>13</v>
      </c>
    </row>
    <row r="7" spans="1:8" ht="15" customHeight="1">
      <c r="A7" s="42" t="s">
        <v>14</v>
      </c>
      <c r="B7" s="43">
        <v>45086</v>
      </c>
      <c r="C7" s="44"/>
      <c r="D7" s="44">
        <f>35*1950+5000</f>
        <v>73250</v>
      </c>
      <c r="E7" s="45">
        <f t="shared" ref="E7:E8" si="0">SUM(C7:D7)</f>
        <v>73250</v>
      </c>
      <c r="F7" s="55" t="s">
        <v>15</v>
      </c>
      <c r="G7" s="48"/>
      <c r="H7" s="55"/>
    </row>
    <row r="8" spans="1:8">
      <c r="A8" s="49" t="s">
        <v>16</v>
      </c>
      <c r="B8" s="50">
        <v>75000</v>
      </c>
      <c r="C8" s="51"/>
      <c r="D8" s="51">
        <v>74000</v>
      </c>
      <c r="E8" s="52">
        <f t="shared" si="0"/>
        <v>74000</v>
      </c>
      <c r="F8" s="56" t="s">
        <v>17</v>
      </c>
      <c r="G8" s="53"/>
      <c r="H8" s="56"/>
    </row>
    <row r="9" spans="1:8">
      <c r="A9" s="6" t="s">
        <v>18</v>
      </c>
      <c r="B9" s="7">
        <f>SUM(B6:B8)</f>
        <v>474284</v>
      </c>
      <c r="C9" s="8">
        <f>SUM(C6:C8)</f>
        <v>447424</v>
      </c>
      <c r="D9" s="8">
        <f t="shared" ref="D9:E9" si="1">SUM(D6:D8)</f>
        <v>147250</v>
      </c>
      <c r="E9" s="37">
        <f t="shared" si="1"/>
        <v>594674</v>
      </c>
      <c r="F9" s="24"/>
      <c r="G9" s="33">
        <f>SUM(G6:G8)</f>
        <v>508137</v>
      </c>
      <c r="H9" s="24"/>
    </row>
    <row r="10" spans="1:8">
      <c r="A10" s="6"/>
      <c r="B10" s="10"/>
      <c r="C10" s="8"/>
      <c r="D10" s="8"/>
      <c r="E10" s="37"/>
      <c r="F10" s="25"/>
      <c r="G10" s="34"/>
      <c r="H10" s="25"/>
    </row>
    <row r="11" spans="1:8">
      <c r="A11" s="11" t="s">
        <v>19</v>
      </c>
      <c r="B11" s="12"/>
      <c r="C11" s="13"/>
      <c r="D11" s="13"/>
      <c r="E11" s="38"/>
      <c r="F11" s="26"/>
      <c r="G11" s="34"/>
      <c r="H11" s="26"/>
    </row>
    <row r="12" spans="1:8" ht="69.75" customHeight="1">
      <c r="A12" s="6" t="s">
        <v>20</v>
      </c>
      <c r="B12" s="7">
        <v>-313379</v>
      </c>
      <c r="C12" s="8">
        <f>4256*-120*0.9+(40*120*4)</f>
        <v>-440448</v>
      </c>
      <c r="D12" s="8"/>
      <c r="E12" s="37">
        <f t="shared" ref="E12:E20" si="2">SUM(C12:D12)</f>
        <v>-440448</v>
      </c>
      <c r="F12" s="24" t="s">
        <v>21</v>
      </c>
      <c r="G12" s="33">
        <f>-4256*120*0.9</f>
        <v>-459648</v>
      </c>
      <c r="H12" s="24" t="s">
        <v>21</v>
      </c>
    </row>
    <row r="13" spans="1:8" ht="30.75">
      <c r="A13" s="6" t="s">
        <v>22</v>
      </c>
      <c r="B13" s="7">
        <f>-135964.61-27000-57-8483</f>
        <v>-171504.61</v>
      </c>
      <c r="C13" s="8"/>
      <c r="D13" s="8">
        <f>-160000-5000</f>
        <v>-165000</v>
      </c>
      <c r="E13" s="37">
        <f t="shared" si="2"/>
        <v>-165000</v>
      </c>
      <c r="F13" s="24" t="s">
        <v>23</v>
      </c>
      <c r="G13" s="34"/>
      <c r="H13" s="24"/>
    </row>
    <row r="14" spans="1:8">
      <c r="A14" s="6" t="s">
        <v>24</v>
      </c>
      <c r="B14" s="7">
        <v>-32115</v>
      </c>
      <c r="C14" s="14">
        <f>-2711*15</f>
        <v>-40665</v>
      </c>
      <c r="D14" s="14"/>
      <c r="E14" s="39">
        <f t="shared" si="2"/>
        <v>-40665</v>
      </c>
      <c r="F14" s="24" t="s">
        <v>25</v>
      </c>
      <c r="G14" s="34">
        <f>E14*1.05</f>
        <v>-42698.25</v>
      </c>
      <c r="H14" s="24"/>
    </row>
    <row r="15" spans="1:8">
      <c r="A15" s="6" t="s">
        <v>26</v>
      </c>
      <c r="B15" s="7">
        <f>-7500-1979-1260-503.6</f>
        <v>-11242.6</v>
      </c>
      <c r="C15" s="8">
        <v>-12000</v>
      </c>
      <c r="D15" s="8"/>
      <c r="E15" s="37">
        <f t="shared" si="2"/>
        <v>-12000</v>
      </c>
      <c r="F15" s="24" t="s">
        <v>27</v>
      </c>
      <c r="G15" s="34">
        <f t="shared" ref="G15:G20" si="3">E15*1.05</f>
        <v>-12600</v>
      </c>
      <c r="H15" s="24"/>
    </row>
    <row r="16" spans="1:8">
      <c r="A16" s="6" t="s">
        <v>28</v>
      </c>
      <c r="B16" s="7">
        <f>-2163.3-142.5</f>
        <v>-2305.8000000000002</v>
      </c>
      <c r="C16" s="8">
        <v>-2500</v>
      </c>
      <c r="D16" s="8"/>
      <c r="E16" s="37">
        <f t="shared" si="2"/>
        <v>-2500</v>
      </c>
      <c r="F16" s="24" t="s">
        <v>29</v>
      </c>
      <c r="G16" s="34">
        <f t="shared" si="3"/>
        <v>-2625</v>
      </c>
      <c r="H16" s="24"/>
    </row>
    <row r="17" spans="1:8">
      <c r="A17" s="6" t="s">
        <v>30</v>
      </c>
      <c r="B17" s="7">
        <f>-1529+57</f>
        <v>-1472</v>
      </c>
      <c r="C17" s="8">
        <v>-1500</v>
      </c>
      <c r="D17" s="8"/>
      <c r="E17" s="37">
        <f t="shared" si="2"/>
        <v>-1500</v>
      </c>
      <c r="F17" s="24" t="s">
        <v>31</v>
      </c>
      <c r="G17" s="34">
        <f t="shared" si="3"/>
        <v>-1575</v>
      </c>
      <c r="H17" s="24"/>
    </row>
    <row r="18" spans="1:8">
      <c r="A18" s="6" t="s">
        <v>32</v>
      </c>
      <c r="B18" s="7">
        <v>-1250</v>
      </c>
      <c r="C18" s="8">
        <v>-1250</v>
      </c>
      <c r="D18" s="8"/>
      <c r="E18" s="37">
        <f t="shared" si="2"/>
        <v>-1250</v>
      </c>
      <c r="F18" s="24" t="s">
        <v>31</v>
      </c>
      <c r="G18" s="34">
        <f t="shared" si="3"/>
        <v>-1312.5</v>
      </c>
      <c r="H18" s="24"/>
    </row>
    <row r="19" spans="1:8">
      <c r="A19" s="6" t="s">
        <v>33</v>
      </c>
      <c r="B19" s="7">
        <v>-120</v>
      </c>
      <c r="C19" s="8">
        <v>-200</v>
      </c>
      <c r="D19" s="8"/>
      <c r="E19" s="37">
        <f t="shared" si="2"/>
        <v>-200</v>
      </c>
      <c r="F19" s="24" t="s">
        <v>31</v>
      </c>
      <c r="G19" s="34">
        <f t="shared" si="3"/>
        <v>-210</v>
      </c>
      <c r="H19" s="24"/>
    </row>
    <row r="20" spans="1:8">
      <c r="A20" s="9" t="s">
        <v>34</v>
      </c>
      <c r="B20" s="15">
        <v>-594</v>
      </c>
      <c r="C20" s="13">
        <v>-800</v>
      </c>
      <c r="D20" s="13"/>
      <c r="E20" s="38">
        <f t="shared" si="2"/>
        <v>-800</v>
      </c>
      <c r="F20" s="27" t="s">
        <v>35</v>
      </c>
      <c r="G20" s="35">
        <f t="shared" si="3"/>
        <v>-840</v>
      </c>
      <c r="H20" s="27"/>
    </row>
    <row r="21" spans="1:8">
      <c r="A21" s="6" t="s">
        <v>36</v>
      </c>
      <c r="B21" s="7">
        <f>SUM(B12:B20)</f>
        <v>-533983.01</v>
      </c>
      <c r="C21" s="8">
        <f>SUM(C12:C20)</f>
        <v>-499363</v>
      </c>
      <c r="D21" s="8">
        <f t="shared" ref="D21:E21" si="4">SUM(D12:D20)</f>
        <v>-165000</v>
      </c>
      <c r="E21" s="37">
        <f t="shared" si="4"/>
        <v>-664363</v>
      </c>
      <c r="F21" s="28"/>
      <c r="G21" s="34">
        <f>SUM(G12:G20)</f>
        <v>-521508.75</v>
      </c>
      <c r="H21" s="28"/>
    </row>
    <row r="22" spans="1:8">
      <c r="A22" s="6"/>
      <c r="B22" s="7"/>
      <c r="C22" s="8"/>
      <c r="D22" s="8"/>
      <c r="E22" s="37"/>
      <c r="F22" s="28"/>
      <c r="G22" s="34"/>
      <c r="H22" s="28"/>
    </row>
    <row r="23" spans="1:8">
      <c r="A23" s="11" t="s">
        <v>37</v>
      </c>
      <c r="B23" s="16"/>
      <c r="C23" s="13"/>
      <c r="D23" s="13"/>
      <c r="E23" s="38"/>
      <c r="F23" s="29"/>
      <c r="G23" s="35"/>
      <c r="H23" s="29"/>
    </row>
    <row r="24" spans="1:8">
      <c r="A24" s="17" t="s">
        <v>38</v>
      </c>
      <c r="B24" s="16">
        <f>1084.77+15-30</f>
        <v>1069.77</v>
      </c>
      <c r="C24" s="13">
        <f>100000*0.5%</f>
        <v>500</v>
      </c>
      <c r="D24" s="13"/>
      <c r="E24" s="38">
        <f>SUM(C24:D24)</f>
        <v>500</v>
      </c>
      <c r="F24" s="29" t="s">
        <v>39</v>
      </c>
      <c r="G24" s="34">
        <v>0</v>
      </c>
      <c r="H24" s="29"/>
    </row>
    <row r="25" spans="1:8">
      <c r="A25" s="6" t="s">
        <v>40</v>
      </c>
      <c r="B25" s="18">
        <f t="shared" ref="B25" si="5">B24</f>
        <v>1069.77</v>
      </c>
      <c r="C25" s="8">
        <f>C24</f>
        <v>500</v>
      </c>
      <c r="D25" s="8">
        <f t="shared" ref="D25:E25" si="6">D24</f>
        <v>0</v>
      </c>
      <c r="E25" s="37">
        <f t="shared" si="6"/>
        <v>500</v>
      </c>
      <c r="F25" s="30"/>
      <c r="G25" s="33">
        <f t="shared" ref="G25" si="7">G24</f>
        <v>0</v>
      </c>
      <c r="H25" s="30"/>
    </row>
    <row r="26" spans="1:8">
      <c r="A26" s="6"/>
      <c r="B26" s="10"/>
      <c r="C26" s="19"/>
      <c r="D26" s="19"/>
      <c r="E26" s="40"/>
      <c r="F26" s="31"/>
      <c r="G26" s="34"/>
      <c r="H26" s="31"/>
    </row>
    <row r="27" spans="1:8">
      <c r="A27" s="20" t="s">
        <v>41</v>
      </c>
      <c r="B27" s="21">
        <f t="shared" ref="B27" si="8">B9+B21+B25</f>
        <v>-58629.240000000013</v>
      </c>
      <c r="C27" s="22">
        <f>C9+C21+C25</f>
        <v>-51439</v>
      </c>
      <c r="D27" s="22">
        <f>D9+D21+D25</f>
        <v>-17750</v>
      </c>
      <c r="E27" s="41">
        <f>E9+E21+E25</f>
        <v>-69189</v>
      </c>
      <c r="F27" s="32"/>
      <c r="G27" s="36">
        <f t="shared" ref="G27" si="9">G9+G21+G25</f>
        <v>-13371.75</v>
      </c>
      <c r="H27" s="32"/>
    </row>
    <row r="28" spans="1:8">
      <c r="A28" s="1"/>
      <c r="B28" s="1"/>
      <c r="C28" s="1"/>
      <c r="D28" s="1"/>
      <c r="E28" s="1"/>
      <c r="F28" s="1"/>
      <c r="G28" s="1"/>
    </row>
    <row r="29" spans="1:8">
      <c r="A29" s="1" t="s">
        <v>42</v>
      </c>
      <c r="B29" s="23">
        <v>182068</v>
      </c>
      <c r="C29" s="23"/>
      <c r="D29" s="1"/>
      <c r="E29" s="23">
        <f>E27+B29</f>
        <v>112879</v>
      </c>
      <c r="F29" s="1"/>
      <c r="G29" s="23">
        <f>G27+E29</f>
        <v>99507.25</v>
      </c>
    </row>
  </sheetData>
  <sheetProtection algorithmName="SHA-512" hashValue="lItoFf3pX125Hk+18k3vLi8X296GK6psSy+YIzOVk3eABXG89lPpk77A/R6H1C0H090182mR9WU+4OpEkRn58A==" saltValue="mSqpMg+hfsgI19G/24wwI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6299C37C0B7240890E49494A55670B" ma:contentTypeVersion="16" ma:contentTypeDescription="Skapa ett nytt dokument." ma:contentTypeScope="" ma:versionID="ca834c6e89cb9e041393b6ce09250be3">
  <xsd:schema xmlns:xsd="http://www.w3.org/2001/XMLSchema" xmlns:xs="http://www.w3.org/2001/XMLSchema" xmlns:p="http://schemas.microsoft.com/office/2006/metadata/properties" xmlns:ns2="56640297-2f6b-4366-9b25-b1371ac71ed1" xmlns:ns3="cc844a80-462f-413a-824a-d42548c0ac0d" targetNamespace="http://schemas.microsoft.com/office/2006/metadata/properties" ma:root="true" ma:fieldsID="43611340e737e4158b5f9e2aefea6583" ns2:_="" ns3:_="">
    <xsd:import namespace="56640297-2f6b-4366-9b25-b1371ac71ed1"/>
    <xsd:import namespace="cc844a80-462f-413a-824a-d42548c0ac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40297-2f6b-4366-9b25-b1371ac71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62f6a2f2-cce6-486b-924e-5f295a17a3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44a80-462f-413a-824a-d42548c0ac0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00f6d6-3235-4a01-b5e4-84d689f9ef6d}" ma:internalName="TaxCatchAll" ma:showField="CatchAllData" ma:web="cc844a80-462f-413a-824a-d42548c0ac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844a80-462f-413a-824a-d42548c0ac0d">
      <UserInfo>
        <DisplayName/>
        <AccountId xsi:nil="true"/>
        <AccountType/>
      </UserInfo>
    </SharedWithUsers>
    <lcf76f155ced4ddcb4097134ff3c332f xmlns="56640297-2f6b-4366-9b25-b1371ac71ed1">
      <Terms xmlns="http://schemas.microsoft.com/office/infopath/2007/PartnerControls"/>
    </lcf76f155ced4ddcb4097134ff3c332f>
    <TaxCatchAll xmlns="cc844a80-462f-413a-824a-d42548c0ac0d" xsi:nil="true"/>
  </documentManagement>
</p:properties>
</file>

<file path=customXml/itemProps1.xml><?xml version="1.0" encoding="utf-8"?>
<ds:datastoreItem xmlns:ds="http://schemas.openxmlformats.org/officeDocument/2006/customXml" ds:itemID="{CE2002D0-094F-44BE-A125-B2FB07F046AE}"/>
</file>

<file path=customXml/itemProps2.xml><?xml version="1.0" encoding="utf-8"?>
<ds:datastoreItem xmlns:ds="http://schemas.openxmlformats.org/officeDocument/2006/customXml" ds:itemID="{01E5BA37-9164-47F5-8CE1-2C526BBB61FC}"/>
</file>

<file path=customXml/itemProps3.xml><?xml version="1.0" encoding="utf-8"?>
<ds:datastoreItem xmlns:ds="http://schemas.openxmlformats.org/officeDocument/2006/customXml" ds:itemID="{8B28DFF1-97EA-4B81-9F84-2A44664AE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 Nockhammar Johnsson</cp:lastModifiedBy>
  <cp:revision/>
  <dcterms:created xsi:type="dcterms:W3CDTF">2026-03-15T11:28:05Z</dcterms:created>
  <dcterms:modified xsi:type="dcterms:W3CDTF">2026-03-15T18:04:29Z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0x010100616299C37C0B7240890E49494A55670B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